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ymenq.CAEE-NHERISURF\Desktop\"/>
    </mc:Choice>
  </mc:AlternateContent>
  <bookViews>
    <workbookView xWindow="0" yWindow="0" windowWidth="22965" windowHeight="9675" activeTab="1"/>
  </bookViews>
  <sheets>
    <sheet name="NSF_Supported" sheetId="1" r:id="rId1"/>
    <sheet name="Non- NSF Supported" sheetId="3" r:id="rId2"/>
  </sheets>
  <calcPr calcId="162913"/>
</workbook>
</file>

<file path=xl/calcChain.xml><?xml version="1.0" encoding="utf-8"?>
<calcChain xmlns="http://schemas.openxmlformats.org/spreadsheetml/2006/main">
  <c r="B51" i="1" l="1"/>
  <c r="B60" i="3"/>
  <c r="B52" i="3" l="1"/>
  <c r="B50" i="3"/>
  <c r="B32" i="3"/>
  <c r="B25" i="3"/>
  <c r="B24" i="3"/>
  <c r="B22" i="3"/>
  <c r="B20" i="3"/>
  <c r="B32" i="1"/>
  <c r="B24" i="1"/>
  <c r="B22" i="1"/>
  <c r="B20" i="1"/>
  <c r="B11" i="3" l="1"/>
  <c r="B12" i="3" s="1"/>
  <c r="B15" i="3" s="1"/>
  <c r="B55" i="3" l="1"/>
  <c r="B46" i="3"/>
  <c r="B28" i="3" l="1"/>
  <c r="B35" i="3"/>
  <c r="B38" i="3" l="1"/>
  <c r="B59" i="3" s="1"/>
  <c r="B62" i="3" l="1"/>
  <c r="B11" i="1"/>
  <c r="B46" i="1"/>
  <c r="B12" i="1" l="1"/>
  <c r="B15" i="1" s="1"/>
  <c r="B38" i="1" s="1"/>
  <c r="B28" i="1"/>
  <c r="B50" i="1" l="1"/>
  <c r="B53" i="1" l="1"/>
</calcChain>
</file>

<file path=xl/sharedStrings.xml><?xml version="1.0" encoding="utf-8"?>
<sst xmlns="http://schemas.openxmlformats.org/spreadsheetml/2006/main" count="135" uniqueCount="77">
  <si>
    <t>Total days of testing</t>
  </si>
  <si>
    <t xml:space="preserve">T-Rex </t>
  </si>
  <si>
    <t>Vibraton</t>
  </si>
  <si>
    <t>Highway</t>
  </si>
  <si>
    <t>Total Equipment Cost:</t>
  </si>
  <si>
    <t>Days in the field</t>
  </si>
  <si>
    <t xml:space="preserve"> = 1 person 1 trip</t>
  </si>
  <si>
    <t>Total Travel</t>
  </si>
  <si>
    <t>Material and supply</t>
  </si>
  <si>
    <t>Mobile phone service in the field</t>
  </si>
  <si>
    <t>Total Others</t>
  </si>
  <si>
    <t>Step 5: Estimated total cost</t>
  </si>
  <si>
    <t>hours</t>
  </si>
  <si>
    <t>days</t>
  </si>
  <si>
    <t xml:space="preserve"> 6 hours of vibration each day</t>
  </si>
  <si>
    <t>Total direct cost</t>
  </si>
  <si>
    <t>Total Cost</t>
  </si>
  <si>
    <t>Travel</t>
  </si>
  <si>
    <t>weekends</t>
  </si>
  <si>
    <t>(700 miles + 300 miles from site to site (5 sites total))</t>
  </si>
  <si>
    <t>Recording equipment</t>
  </si>
  <si>
    <t>Airline tickets</t>
  </si>
  <si>
    <t>Account category: Material and supply</t>
  </si>
  <si>
    <t>Account category: Travel</t>
  </si>
  <si>
    <t>Account category: Overhead</t>
  </si>
  <si>
    <t>Estimated time required for testing</t>
  </si>
  <si>
    <t>Realistic estimatimation of required time</t>
  </si>
  <si>
    <t>include shaking + relocating shaker</t>
  </si>
  <si>
    <t>Site liability insurance**</t>
  </si>
  <si>
    <t xml:space="preserve"> * 2 for Try out + mistakes + DAQ malfunction + others</t>
  </si>
  <si>
    <t>Step 6: Estimated total cost</t>
  </si>
  <si>
    <t>Step 5: Estimate of personnel cost</t>
  </si>
  <si>
    <t>Equipment breakdown induced travel*</t>
  </si>
  <si>
    <t>UT personnel is required to take one day off for every 6 days</t>
  </si>
  <si>
    <t>20% of estimated user traveling cost should be prepared in user budget</t>
  </si>
  <si>
    <t>Total Personnel</t>
  </si>
  <si>
    <t>Account category: Salary</t>
  </si>
  <si>
    <t xml:space="preserve"> 4 travel days to and from Austin + 4 * 0.5 days from site to site</t>
  </si>
  <si>
    <t>no charge for NSF supported project</t>
  </si>
  <si>
    <t>NHERI-EF@UTexas can only cover equipment break-down induced travel costs</t>
  </si>
  <si>
    <t>of the NHERI-EF@UTexas personnel.</t>
  </si>
  <si>
    <t>Fuel-Supply Pickup Truck</t>
  </si>
  <si>
    <t xml:space="preserve">Instrumentation Trailer </t>
  </si>
  <si>
    <t>free for NSF supported porject</t>
  </si>
  <si>
    <t>Step1 Estimated total time needed for the testing</t>
  </si>
  <si>
    <t>Tractor-Trailer</t>
  </si>
  <si>
    <t xml:space="preserve">    (fuel cost only)</t>
  </si>
  <si>
    <t>Step 4: Estimated other cost</t>
  </si>
  <si>
    <t>Step 3: Estimated travel costs</t>
  </si>
  <si>
    <t>Step 2: Estimated equipment costs</t>
  </si>
  <si>
    <t>Example Budget Sheet for a NSF Support Project</t>
  </si>
  <si>
    <t>Example Budget Sheet for a non-NSF Support Project</t>
  </si>
  <si>
    <t>Tractor-Trailer (Big Rig)</t>
  </si>
  <si>
    <t>20% of estimated traveling cost</t>
  </si>
  <si>
    <t>2 Technicians</t>
  </si>
  <si>
    <t>1 Engineer</t>
  </si>
  <si>
    <t>Rental van</t>
  </si>
  <si>
    <t>Project description:</t>
  </si>
  <si>
    <t>A NSF supported project using T-Rex and Instrumentation Van at a site 1000 miles from Austin for seismic prospecting study.</t>
  </si>
  <si>
    <t xml:space="preserve"> = Vibrator operating time * $21/hr (fuel cost only)</t>
  </si>
  <si>
    <t xml:space="preserve"> = 1000 mile * 2 * $1.88 / mile ($1.00 overweight permit + $0.88fuel)</t>
  </si>
  <si>
    <t xml:space="preserve"> = 1000 mile * 2 * $0.35 / mile (fuel cost only)</t>
  </si>
  <si>
    <t>Per diem and hotel for 3 people</t>
  </si>
  <si>
    <t xml:space="preserve"> = Vibrator operating time * $214/hr</t>
  </si>
  <si>
    <t xml:space="preserve"> = 1000 mile * 2 * $5.00/ mile ($1.00 overweight permit + $4.00 per mile)</t>
  </si>
  <si>
    <t xml:space="preserve"> = 1000 mile * 2 * $0.69 / mile (fuel cost only)</t>
  </si>
  <si>
    <t xml:space="preserve"> = 1 week * $289 per4-channel per week * 4 (16 channels total)</t>
  </si>
  <si>
    <t xml:space="preserve"> $ 287 per project</t>
  </si>
  <si>
    <t xml:space="preserve"> = 3 people * days in the field * $175 /day / person</t>
  </si>
  <si>
    <t xml:space="preserve">   * $76/hr./person * 1.2 to account for overtime pay</t>
  </si>
  <si>
    <t xml:space="preserve">   * $123/hr./person * 1.2 to account for overtime pay</t>
  </si>
  <si>
    <t xml:space="preserve"> = 1 person *(days in the field + 6 days of preparations) * 10hr/day</t>
  </si>
  <si>
    <t xml:space="preserve"> = 2 people *(days in the field + 6 days of preparations) * 10hr/day</t>
  </si>
  <si>
    <t>Indirect cost (58.5% overhead)</t>
  </si>
  <si>
    <t>Note: Please add 58.55% overhead charge for the University of Texas at Austin</t>
  </si>
  <si>
    <t>Last updated: December 15, 2020</t>
  </si>
  <si>
    <t>Note: Please add 58.5% overhead charge for the University of Texas at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</si>
</sst>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0"/>
      <name val="Geneva"/>
    </font>
    <font>
      <b/>
      <sz val="12"/>
      <name val="Arial"/>
      <family val="2"/>
    </font>
    <font>
      <sz val="24"/>
      <name val="Times New Roman"/>
      <family val="1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9" fillId="0" borderId="7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9" fillId="0" borderId="7" xfId="0" applyFont="1" applyFill="1" applyBorder="1"/>
    <xf numFmtId="164" fontId="0" fillId="0" borderId="0" xfId="1" applyNumberFormat="1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Border="1"/>
    <xf numFmtId="164" fontId="0" fillId="0" borderId="0" xfId="0" applyNumberForma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7</xdr:col>
      <xdr:colOff>914400</xdr:colOff>
      <xdr:row>65</xdr:row>
      <xdr:rowOff>7620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418320"/>
          <a:ext cx="7810500" cy="1844040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Notes: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There is a limited amount of budget at NHERI-EF@UTexas to cover travel cost resulting from equipment breakdown and other incidents.  However, this is for NHERI-EF@UTexas personnel and equipment only.  Users are suggested to add an additional 20% of their traveling cost for unexpected equipment breakdown and other incidents. 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survey.  If they are required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purchase a</a:t>
          </a:r>
          <a:r>
            <a:rPr lang="en-US" sz="1100">
              <a:effectLst/>
              <a:latin typeface="+mn-lt"/>
              <a:ea typeface="+mn-ea"/>
              <a:cs typeface="+mn-cs"/>
            </a:rPr>
            <a:t> site liability insurance policy, it is estimated to be about $3,000 per-project.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tests cannot be conducted over national holidays. </a:t>
          </a:r>
          <a:endParaRPr lang="en-US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38100</xdr:rowOff>
    </xdr:from>
    <xdr:to>
      <xdr:col>7</xdr:col>
      <xdr:colOff>1076325</xdr:colOff>
      <xdr:row>70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601325"/>
          <a:ext cx="7772400" cy="12668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An additional 20% of traveling cost is required for all field personnel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</a:t>
          </a:r>
          <a:r>
            <a:rPr lang="en-US" sz="1100">
              <a:effectLst/>
              <a:latin typeface="+mn-lt"/>
              <a:ea typeface="+mn-ea"/>
              <a:cs typeface="+mn-cs"/>
            </a:rPr>
            <a:t> unexpected equipment breakdown and other incidents. 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 .  The cost of the site liability insurance is estimated to be $3,000 per-project.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 cannot be conducted over national holidays.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34" workbookViewId="0">
      <selection activeCell="E15" sqref="E15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50</v>
      </c>
    </row>
    <row r="2" spans="1:10" ht="15.75">
      <c r="A2" s="25" t="s">
        <v>76</v>
      </c>
    </row>
    <row r="3" spans="1:10" ht="17.25" customHeight="1">
      <c r="A3" s="25" t="s">
        <v>75</v>
      </c>
    </row>
    <row r="4" spans="1:10">
      <c r="A4" s="26" t="s">
        <v>57</v>
      </c>
      <c r="B4" s="27"/>
      <c r="C4" s="28"/>
      <c r="D4" s="28"/>
      <c r="E4" s="28"/>
      <c r="F4" s="28"/>
      <c r="G4" s="28"/>
      <c r="H4" s="29"/>
    </row>
    <row r="5" spans="1:10">
      <c r="A5" s="30" t="s">
        <v>58</v>
      </c>
      <c r="B5" s="31"/>
      <c r="C5" s="16"/>
      <c r="D5" s="16"/>
      <c r="E5" s="16"/>
      <c r="F5" s="16"/>
      <c r="G5" s="16"/>
      <c r="H5" s="21"/>
    </row>
    <row r="6" spans="1:10">
      <c r="A6" s="32" t="s">
        <v>19</v>
      </c>
      <c r="B6" s="33"/>
      <c r="C6" s="34"/>
      <c r="D6" s="34"/>
      <c r="E6" s="34"/>
      <c r="F6" s="34"/>
      <c r="G6" s="34"/>
      <c r="H6" s="35"/>
    </row>
    <row r="8" spans="1:10">
      <c r="A8" s="26" t="s">
        <v>44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25</v>
      </c>
      <c r="B10" s="31">
        <v>30</v>
      </c>
      <c r="C10" s="16" t="s">
        <v>12</v>
      </c>
      <c r="D10" s="16" t="s">
        <v>27</v>
      </c>
      <c r="E10" s="16"/>
      <c r="F10" s="16"/>
      <c r="G10" s="16"/>
      <c r="H10" s="21"/>
    </row>
    <row r="11" spans="1:10">
      <c r="A11" s="37" t="s">
        <v>26</v>
      </c>
      <c r="B11" s="38">
        <f>B10*2</f>
        <v>60</v>
      </c>
      <c r="C11" s="16" t="s">
        <v>12</v>
      </c>
      <c r="D11" s="16" t="s">
        <v>29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37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33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49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B11*21</f>
        <v>1260</v>
      </c>
      <c r="C20" s="16" t="s">
        <v>59</v>
      </c>
      <c r="D20" s="16"/>
      <c r="E20" s="16"/>
      <c r="F20" s="16"/>
      <c r="G20" s="16"/>
      <c r="H20" s="21"/>
    </row>
    <row r="21" spans="1:8">
      <c r="A21" s="47" t="s">
        <v>45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1000*1.88*2</f>
        <v>3760</v>
      </c>
      <c r="C22" s="16" t="s">
        <v>60</v>
      </c>
      <c r="D22" s="16"/>
      <c r="E22" s="16"/>
      <c r="F22" s="16"/>
      <c r="G22" s="16"/>
      <c r="H22" s="21"/>
    </row>
    <row r="23" spans="1:8">
      <c r="A23" s="47" t="s">
        <v>41</v>
      </c>
      <c r="B23" s="48"/>
      <c r="C23" s="16" t="s">
        <v>46</v>
      </c>
      <c r="D23" s="16"/>
      <c r="E23" s="16"/>
      <c r="F23" s="16"/>
      <c r="G23" s="16"/>
      <c r="H23" s="21"/>
    </row>
    <row r="24" spans="1:8">
      <c r="A24" s="36" t="s">
        <v>3</v>
      </c>
      <c r="B24" s="48">
        <f>1000*0.35*2</f>
        <v>700</v>
      </c>
      <c r="C24" s="16" t="s">
        <v>61</v>
      </c>
      <c r="D24" s="16"/>
      <c r="E24" s="16"/>
      <c r="F24" s="16"/>
      <c r="G24" s="16"/>
      <c r="H24" s="21"/>
    </row>
    <row r="25" spans="1:8">
      <c r="A25" s="36" t="s">
        <v>20</v>
      </c>
      <c r="B25" s="48">
        <v>0</v>
      </c>
      <c r="C25" s="16" t="s">
        <v>43</v>
      </c>
      <c r="D25" s="16"/>
      <c r="E25" s="16"/>
      <c r="F25" s="16"/>
      <c r="G25" s="16"/>
      <c r="H25" s="21"/>
    </row>
    <row r="26" spans="1:8">
      <c r="A26" s="47" t="s">
        <v>42</v>
      </c>
      <c r="B26" s="48">
        <v>0</v>
      </c>
      <c r="C26" s="16" t="s">
        <v>43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5720</v>
      </c>
      <c r="C28" s="50" t="s">
        <v>22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48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62</v>
      </c>
      <c r="B32" s="46">
        <f>3*(B15)*175</f>
        <v>8400</v>
      </c>
      <c r="C32" s="16" t="s">
        <v>68</v>
      </c>
      <c r="D32" s="16"/>
      <c r="E32" s="16"/>
      <c r="F32" s="16"/>
      <c r="G32" s="16"/>
      <c r="H32" s="21"/>
    </row>
    <row r="33" spans="1:8">
      <c r="A33" s="53" t="s">
        <v>21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56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32</v>
      </c>
      <c r="B35" s="46"/>
      <c r="C35" s="15" t="s">
        <v>34</v>
      </c>
      <c r="D35" s="16"/>
      <c r="E35" s="16"/>
      <c r="F35" s="16"/>
      <c r="G35" s="16"/>
      <c r="H35" s="21"/>
    </row>
    <row r="36" spans="1:8">
      <c r="A36" s="30"/>
      <c r="B36" s="46"/>
      <c r="C36" s="15" t="s">
        <v>39</v>
      </c>
      <c r="D36" s="16"/>
      <c r="E36" s="16"/>
      <c r="F36" s="16"/>
      <c r="G36" s="16"/>
      <c r="H36" s="21"/>
    </row>
    <row r="37" spans="1:8">
      <c r="A37" s="30"/>
      <c r="B37" s="46"/>
      <c r="C37" s="15" t="s">
        <v>40</v>
      </c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9400</v>
      </c>
      <c r="C38" s="50" t="s">
        <v>23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47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/>
      <c r="C43" s="16" t="s">
        <v>38</v>
      </c>
      <c r="D43" s="16"/>
      <c r="E43" s="16"/>
      <c r="F43" s="16"/>
      <c r="G43" s="16"/>
      <c r="H43" s="21"/>
    </row>
    <row r="44" spans="1:8">
      <c r="A44" s="36" t="s">
        <v>28</v>
      </c>
      <c r="B44" s="46"/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500</v>
      </c>
      <c r="C46" s="50" t="s">
        <v>22</v>
      </c>
      <c r="D46" s="34"/>
      <c r="E46" s="34"/>
      <c r="F46" s="34"/>
      <c r="G46" s="34"/>
      <c r="H46" s="35"/>
    </row>
    <row r="47" spans="1:8">
      <c r="B47" s="55"/>
    </row>
    <row r="48" spans="1:8">
      <c r="A48" s="57" t="s">
        <v>11</v>
      </c>
    </row>
    <row r="50" spans="1:8">
      <c r="A50" s="58" t="s">
        <v>15</v>
      </c>
      <c r="B50" s="59">
        <f>B28+B38+B46</f>
        <v>15620</v>
      </c>
    </row>
    <row r="51" spans="1:8">
      <c r="A51" s="60" t="s">
        <v>73</v>
      </c>
      <c r="B51" s="55">
        <f>B50*0.585</f>
        <v>9137.6999999999989</v>
      </c>
      <c r="C51" s="61" t="s">
        <v>24</v>
      </c>
    </row>
    <row r="52" spans="1:8">
      <c r="A52" s="60"/>
      <c r="B52" s="55"/>
      <c r="C52" s="62"/>
    </row>
    <row r="53" spans="1:8" ht="15.75">
      <c r="A53" s="63" t="s">
        <v>16</v>
      </c>
      <c r="B53" s="64">
        <f>B50+B51</f>
        <v>24757.699999999997</v>
      </c>
      <c r="C53" s="62"/>
    </row>
    <row r="55" spans="1:8">
      <c r="A55" s="65"/>
    </row>
    <row r="56" spans="1:8" ht="15.75">
      <c r="A56" s="66"/>
      <c r="B56" s="66"/>
      <c r="C56" s="66"/>
      <c r="D56" s="66"/>
      <c r="E56" s="66"/>
      <c r="F56" s="66"/>
      <c r="G56" s="66"/>
      <c r="H56" s="66"/>
    </row>
  </sheetData>
  <phoneticPr fontId="2" type="noConversion"/>
  <pageMargins left="0.75" right="0.75" top="1" bottom="1" header="0.5" footer="0.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A3" sqref="A3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51</v>
      </c>
    </row>
    <row r="2" spans="1:10" ht="15.75">
      <c r="A2" s="25" t="s">
        <v>74</v>
      </c>
    </row>
    <row r="3" spans="1:10" ht="17.25" customHeight="1">
      <c r="A3" s="25" t="s">
        <v>75</v>
      </c>
    </row>
    <row r="4" spans="1:10">
      <c r="A4" s="26" t="s">
        <v>57</v>
      </c>
      <c r="B4" s="27"/>
      <c r="C4" s="28"/>
      <c r="D4" s="28"/>
      <c r="E4" s="28"/>
      <c r="F4" s="28"/>
      <c r="G4" s="28"/>
      <c r="H4" s="29"/>
    </row>
    <row r="5" spans="1:10">
      <c r="A5" s="30" t="s">
        <v>58</v>
      </c>
      <c r="B5" s="31"/>
      <c r="C5" s="16"/>
      <c r="D5" s="16"/>
      <c r="E5" s="16"/>
      <c r="F5" s="16"/>
      <c r="G5" s="16"/>
      <c r="H5" s="21"/>
    </row>
    <row r="6" spans="1:10">
      <c r="A6" s="32" t="s">
        <v>19</v>
      </c>
      <c r="B6" s="33"/>
      <c r="C6" s="34"/>
      <c r="D6" s="34"/>
      <c r="E6" s="34"/>
      <c r="F6" s="34"/>
      <c r="G6" s="34"/>
      <c r="H6" s="35"/>
    </row>
    <row r="8" spans="1:10">
      <c r="A8" s="26" t="s">
        <v>44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25</v>
      </c>
      <c r="B10" s="31">
        <v>30</v>
      </c>
      <c r="C10" s="16" t="s">
        <v>12</v>
      </c>
      <c r="D10" s="16" t="s">
        <v>27</v>
      </c>
      <c r="E10" s="16"/>
      <c r="F10" s="16"/>
      <c r="G10" s="16"/>
      <c r="H10" s="21"/>
    </row>
    <row r="11" spans="1:10">
      <c r="A11" s="37" t="s">
        <v>26</v>
      </c>
      <c r="B11" s="38">
        <f>B10*2</f>
        <v>60</v>
      </c>
      <c r="C11" s="16" t="s">
        <v>12</v>
      </c>
      <c r="D11" s="16" t="s">
        <v>29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37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33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49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B11*214</f>
        <v>12840</v>
      </c>
      <c r="C20" s="16" t="s">
        <v>63</v>
      </c>
      <c r="D20" s="16"/>
      <c r="E20" s="16"/>
      <c r="F20" s="16"/>
      <c r="G20" s="16"/>
      <c r="H20" s="21"/>
    </row>
    <row r="21" spans="1:8">
      <c r="A21" s="47" t="s">
        <v>52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1000*5*2</f>
        <v>10000</v>
      </c>
      <c r="C22" s="16" t="s">
        <v>64</v>
      </c>
      <c r="D22" s="16"/>
      <c r="E22" s="16"/>
      <c r="F22" s="16"/>
      <c r="G22" s="16"/>
      <c r="H22" s="21"/>
    </row>
    <row r="23" spans="1:8">
      <c r="A23" s="47" t="s">
        <v>41</v>
      </c>
      <c r="B23" s="48"/>
      <c r="C23" s="16"/>
      <c r="D23" s="16"/>
      <c r="E23" s="16"/>
      <c r="F23" s="16"/>
      <c r="G23" s="16"/>
      <c r="H23" s="21"/>
    </row>
    <row r="24" spans="1:8">
      <c r="A24" s="36" t="s">
        <v>3</v>
      </c>
      <c r="B24" s="48">
        <f>1000*0.69*2</f>
        <v>1380</v>
      </c>
      <c r="C24" s="16" t="s">
        <v>65</v>
      </c>
      <c r="D24" s="16"/>
      <c r="E24" s="16"/>
      <c r="F24" s="16"/>
      <c r="G24" s="16"/>
      <c r="H24" s="21"/>
    </row>
    <row r="25" spans="1:8">
      <c r="A25" s="36" t="s">
        <v>20</v>
      </c>
      <c r="B25" s="10">
        <f>289*4</f>
        <v>1156</v>
      </c>
      <c r="C25" s="16" t="s">
        <v>66</v>
      </c>
      <c r="D25" s="16"/>
      <c r="E25" s="16"/>
      <c r="F25" s="16"/>
      <c r="G25" s="16"/>
      <c r="H25" s="21"/>
    </row>
    <row r="26" spans="1:8">
      <c r="A26" s="47" t="s">
        <v>42</v>
      </c>
      <c r="B26" s="10">
        <v>287</v>
      </c>
      <c r="C26" s="16" t="s">
        <v>67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25663</v>
      </c>
      <c r="C28" s="50" t="s">
        <v>22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48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62</v>
      </c>
      <c r="B32" s="46">
        <f>3*(B15)*175</f>
        <v>8400</v>
      </c>
      <c r="C32" s="16" t="s">
        <v>68</v>
      </c>
      <c r="D32" s="16"/>
      <c r="E32" s="16"/>
      <c r="F32" s="16"/>
      <c r="G32" s="16"/>
      <c r="H32" s="21"/>
    </row>
    <row r="33" spans="1:8">
      <c r="A33" s="53" t="s">
        <v>21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56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32</v>
      </c>
      <c r="B35" s="46">
        <f>SUM(B32:B34)*0.2</f>
        <v>1880</v>
      </c>
      <c r="C35" s="15" t="s">
        <v>53</v>
      </c>
      <c r="D35" s="16"/>
      <c r="E35" s="16"/>
      <c r="F35" s="16"/>
      <c r="G35" s="16"/>
      <c r="H35" s="21"/>
    </row>
    <row r="36" spans="1:8">
      <c r="A36" s="30"/>
      <c r="B36" s="46"/>
      <c r="C36" s="15"/>
      <c r="D36" s="16"/>
      <c r="E36" s="16"/>
      <c r="F36" s="16"/>
      <c r="G36" s="16"/>
      <c r="H36" s="21"/>
    </row>
    <row r="37" spans="1:8">
      <c r="A37" s="30"/>
      <c r="B37" s="46"/>
      <c r="C37" s="15"/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11280</v>
      </c>
      <c r="C38" s="50" t="s">
        <v>23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47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>
        <v>100</v>
      </c>
      <c r="C43" s="16"/>
      <c r="D43" s="16"/>
      <c r="E43" s="16"/>
      <c r="F43" s="16"/>
      <c r="G43" s="16"/>
      <c r="H43" s="21"/>
    </row>
    <row r="44" spans="1:8">
      <c r="A44" s="36" t="s">
        <v>28</v>
      </c>
      <c r="B44" s="46">
        <v>3000</v>
      </c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3600</v>
      </c>
      <c r="C46" s="50" t="s">
        <v>22</v>
      </c>
      <c r="D46" s="34"/>
      <c r="E46" s="34"/>
      <c r="F46" s="34"/>
      <c r="G46" s="34"/>
      <c r="H46" s="35"/>
    </row>
    <row r="47" spans="1:8">
      <c r="B47" s="55"/>
    </row>
    <row r="48" spans="1:8" customFormat="1">
      <c r="A48" s="1" t="s">
        <v>31</v>
      </c>
      <c r="B48" s="12"/>
      <c r="C48" s="2"/>
      <c r="D48" s="2"/>
      <c r="E48" s="2"/>
      <c r="F48" s="2"/>
      <c r="G48" s="2"/>
      <c r="H48" s="3"/>
    </row>
    <row r="49" spans="1:8" customFormat="1">
      <c r="A49" s="4"/>
      <c r="B49" s="9"/>
      <c r="C49" s="5"/>
      <c r="D49" s="5"/>
      <c r="E49" s="5"/>
      <c r="F49" s="5"/>
      <c r="G49" s="5"/>
      <c r="H49" s="6"/>
    </row>
    <row r="50" spans="1:8" customFormat="1">
      <c r="A50" s="36" t="s">
        <v>54</v>
      </c>
      <c r="B50" s="46">
        <f>2*(B15+6)*10*76*1.2</f>
        <v>40128</v>
      </c>
      <c r="C50" s="15" t="s">
        <v>72</v>
      </c>
      <c r="D50" s="5"/>
      <c r="E50" s="5"/>
      <c r="F50" s="5"/>
      <c r="G50" s="5"/>
      <c r="H50" s="6"/>
    </row>
    <row r="51" spans="1:8" customFormat="1">
      <c r="A51" s="36"/>
      <c r="B51" s="46"/>
      <c r="C51" s="16" t="s">
        <v>69</v>
      </c>
      <c r="D51" s="5"/>
      <c r="E51" s="5"/>
      <c r="F51" s="5"/>
      <c r="G51" s="5"/>
      <c r="H51" s="6"/>
    </row>
    <row r="52" spans="1:8" customFormat="1">
      <c r="A52" s="36" t="s">
        <v>55</v>
      </c>
      <c r="B52" s="46">
        <f>1*(B15+6)*10*123*1.2</f>
        <v>32472</v>
      </c>
      <c r="C52" s="15" t="s">
        <v>71</v>
      </c>
      <c r="D52" s="5"/>
      <c r="E52" s="5"/>
      <c r="F52" s="5"/>
      <c r="G52" s="5"/>
      <c r="H52" s="6"/>
    </row>
    <row r="53" spans="1:8" customFormat="1">
      <c r="A53" s="36"/>
      <c r="B53" s="46"/>
      <c r="C53" s="16" t="s">
        <v>70</v>
      </c>
      <c r="D53" s="5"/>
      <c r="E53" s="5"/>
      <c r="F53" s="5"/>
      <c r="G53" s="5"/>
      <c r="H53" s="6"/>
    </row>
    <row r="54" spans="1:8" customFormat="1">
      <c r="A54" s="4"/>
      <c r="B54" s="9"/>
      <c r="C54" s="5"/>
      <c r="D54" s="5"/>
      <c r="E54" s="5"/>
      <c r="F54" s="5"/>
      <c r="G54" s="5"/>
      <c r="H54" s="6"/>
    </row>
    <row r="55" spans="1:8" customFormat="1">
      <c r="A55" s="11" t="s">
        <v>35</v>
      </c>
      <c r="B55" s="13">
        <f>SUM(B50:B53)</f>
        <v>72600</v>
      </c>
      <c r="C55" s="17" t="s">
        <v>36</v>
      </c>
      <c r="D55" s="7"/>
      <c r="E55" s="7"/>
      <c r="F55" s="7"/>
      <c r="G55" s="7"/>
      <c r="H55" s="8"/>
    </row>
    <row r="56" spans="1:8" customFormat="1">
      <c r="A56" s="19"/>
      <c r="B56" s="20"/>
      <c r="C56" s="18"/>
      <c r="D56" s="5"/>
      <c r="E56" s="5"/>
      <c r="F56" s="5"/>
      <c r="G56" s="5"/>
      <c r="H56" s="5"/>
    </row>
    <row r="57" spans="1:8">
      <c r="A57" s="57" t="s">
        <v>30</v>
      </c>
    </row>
    <row r="59" spans="1:8">
      <c r="A59" s="58" t="s">
        <v>15</v>
      </c>
      <c r="B59" s="59">
        <f>B28+B38+B46+B55</f>
        <v>113143</v>
      </c>
    </row>
    <row r="60" spans="1:8">
      <c r="A60" s="60" t="s">
        <v>73</v>
      </c>
      <c r="B60" s="55">
        <f>B59*0.585</f>
        <v>66188.654999999999</v>
      </c>
      <c r="C60" s="61" t="s">
        <v>24</v>
      </c>
    </row>
    <row r="61" spans="1:8">
      <c r="A61" s="60"/>
      <c r="B61" s="55"/>
      <c r="C61" s="62"/>
    </row>
    <row r="62" spans="1:8" ht="15.75">
      <c r="A62" s="63" t="s">
        <v>16</v>
      </c>
      <c r="B62" s="64">
        <f>B59+B60</f>
        <v>179331.655</v>
      </c>
      <c r="C62" s="62"/>
    </row>
    <row r="64" spans="1:8">
      <c r="A64" s="65"/>
    </row>
    <row r="65" spans="1:8" ht="15.75">
      <c r="A65" s="66"/>
      <c r="B65" s="66"/>
      <c r="C65" s="66"/>
      <c r="D65" s="66"/>
      <c r="E65" s="66"/>
      <c r="F65" s="66"/>
      <c r="G65" s="66"/>
      <c r="H65" s="66"/>
    </row>
  </sheetData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NSF_Supported</vt:lpstr>
      <vt:lpstr>Non- NSF Supported</vt:lpstr>
    </vt:vector>
  </TitlesOfParts>
  <Company>UT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Farn-Yuh Menq</dc:creator>
  <cp:lastModifiedBy>Farnyuh Menq</cp:lastModifiedBy>
  <cp:lastPrinted>2016-01-14T19:28:03Z</cp:lastPrinted>
  <dcterms:created xsi:type="dcterms:W3CDTF">2005-02-22T23:16:33Z</dcterms:created>
  <dcterms:modified xsi:type="dcterms:W3CDTF">2020-12-15T16:33:02Z</dcterms:modified>
</cp:coreProperties>
</file>